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elvi\Downloads\"/>
    </mc:Choice>
  </mc:AlternateContent>
  <xr:revisionPtr revIDLastSave="0" documentId="13_ncr:1_{6E284C7E-0147-4749-B749-A550E508404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1" r:id="rId1"/>
    <sheet name="Payroll Calculator" sheetId="2" r:id="rId2"/>
    <sheet name="Settin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K14" i="2"/>
  <c r="L14" i="2"/>
  <c r="M14" i="2"/>
  <c r="N14" i="2"/>
  <c r="O14" i="2"/>
  <c r="P14" i="2"/>
  <c r="Q14" i="2"/>
  <c r="F15" i="2"/>
  <c r="G15" i="2"/>
  <c r="H15" i="2"/>
  <c r="I15" i="2"/>
  <c r="J15" i="2"/>
  <c r="K15" i="2"/>
  <c r="L15" i="2"/>
  <c r="M15" i="2"/>
  <c r="N15" i="2"/>
  <c r="O15" i="2"/>
  <c r="P15" i="2"/>
  <c r="Q15" i="2"/>
  <c r="F16" i="2"/>
  <c r="G16" i="2"/>
  <c r="H16" i="2"/>
  <c r="I16" i="2"/>
  <c r="J16" i="2"/>
  <c r="K16" i="2"/>
  <c r="L16" i="2"/>
  <c r="M16" i="2"/>
  <c r="N16" i="2"/>
  <c r="O16" i="2"/>
  <c r="P16" i="2"/>
  <c r="Q16" i="2"/>
  <c r="F17" i="2"/>
  <c r="G17" i="2"/>
  <c r="H17" i="2"/>
  <c r="I17" i="2"/>
  <c r="J17" i="2"/>
  <c r="K17" i="2"/>
  <c r="L17" i="2"/>
  <c r="M17" i="2"/>
  <c r="N17" i="2"/>
  <c r="O17" i="2"/>
  <c r="P17" i="2"/>
  <c r="Q17" i="2"/>
  <c r="F20" i="2"/>
  <c r="G20" i="2"/>
  <c r="H20" i="2"/>
  <c r="I20" i="2"/>
  <c r="J20" i="2"/>
  <c r="K20" i="2"/>
  <c r="L20" i="2"/>
  <c r="M20" i="2"/>
  <c r="N20" i="2"/>
  <c r="O20" i="2"/>
  <c r="P20" i="2"/>
  <c r="Q20" i="2"/>
  <c r="A13" i="1"/>
  <c r="A12" i="1"/>
  <c r="Q23" i="2"/>
  <c r="E23" i="2"/>
  <c r="D23" i="2"/>
  <c r="C23" i="2"/>
  <c r="Q22" i="2"/>
  <c r="P22" i="2"/>
  <c r="O22" i="2"/>
  <c r="N22" i="2"/>
  <c r="M22" i="2"/>
  <c r="L22" i="2"/>
  <c r="K22" i="2"/>
  <c r="J22" i="2"/>
  <c r="I22" i="2"/>
  <c r="H22" i="2"/>
  <c r="G22" i="2"/>
  <c r="F22" i="2"/>
  <c r="Q21" i="2"/>
  <c r="P21" i="2"/>
  <c r="O21" i="2"/>
  <c r="N21" i="2"/>
  <c r="M21" i="2"/>
  <c r="L21" i="2"/>
  <c r="K21" i="2"/>
  <c r="J21" i="2"/>
  <c r="I21" i="2"/>
  <c r="H21" i="2"/>
  <c r="G21" i="2"/>
  <c r="F21" i="2"/>
  <c r="Q19" i="2"/>
  <c r="P19" i="2"/>
  <c r="O19" i="2"/>
  <c r="N19" i="2"/>
  <c r="M19" i="2"/>
  <c r="L19" i="2"/>
  <c r="K19" i="2"/>
  <c r="J19" i="2"/>
  <c r="I19" i="2"/>
  <c r="H19" i="2"/>
  <c r="G19" i="2"/>
  <c r="F19" i="2"/>
  <c r="Q18" i="2"/>
  <c r="P18" i="2"/>
  <c r="O18" i="2"/>
  <c r="N18" i="2"/>
  <c r="M18" i="2"/>
  <c r="L18" i="2"/>
  <c r="K18" i="2"/>
  <c r="J18" i="2"/>
  <c r="I18" i="2"/>
  <c r="H18" i="2"/>
  <c r="G18" i="2"/>
  <c r="F18" i="2"/>
  <c r="Q13" i="2"/>
  <c r="P13" i="2"/>
  <c r="O13" i="2"/>
  <c r="N13" i="2"/>
  <c r="M13" i="2"/>
  <c r="L13" i="2"/>
  <c r="K13" i="2"/>
  <c r="J13" i="2"/>
  <c r="I13" i="2"/>
  <c r="H13" i="2"/>
  <c r="G13" i="2"/>
  <c r="F13" i="2"/>
  <c r="Q12" i="2"/>
  <c r="P12" i="2"/>
  <c r="O12" i="2"/>
  <c r="N12" i="2"/>
  <c r="M12" i="2"/>
  <c r="L12" i="2"/>
  <c r="K12" i="2"/>
  <c r="J12" i="2"/>
  <c r="I12" i="2"/>
  <c r="H12" i="2"/>
  <c r="G12" i="2"/>
  <c r="F12" i="2"/>
  <c r="Q11" i="2"/>
  <c r="P11" i="2"/>
  <c r="O11" i="2"/>
  <c r="N11" i="2"/>
  <c r="M11" i="2"/>
  <c r="L11" i="2"/>
  <c r="K11" i="2"/>
  <c r="J11" i="2"/>
  <c r="I11" i="2"/>
  <c r="H11" i="2"/>
  <c r="G11" i="2"/>
  <c r="F11" i="2"/>
  <c r="Q10" i="2"/>
  <c r="P10" i="2"/>
  <c r="O10" i="2"/>
  <c r="N10" i="2"/>
  <c r="M10" i="2"/>
  <c r="L10" i="2"/>
  <c r="K10" i="2"/>
  <c r="J10" i="2"/>
  <c r="I10" i="2"/>
  <c r="H10" i="2"/>
  <c r="G10" i="2"/>
  <c r="F10" i="2"/>
  <c r="Q9" i="2"/>
  <c r="P9" i="2"/>
  <c r="O9" i="2"/>
  <c r="N9" i="2"/>
  <c r="M9" i="2"/>
  <c r="L9" i="2"/>
  <c r="K9" i="2"/>
  <c r="J9" i="2"/>
  <c r="I9" i="2"/>
  <c r="H9" i="2"/>
  <c r="G9" i="2"/>
  <c r="F9" i="2"/>
  <c r="O8" i="2"/>
  <c r="L8" i="2"/>
  <c r="K8" i="2"/>
  <c r="H8" i="2"/>
  <c r="P8" i="2" s="1"/>
  <c r="G8" i="2"/>
  <c r="F8" i="2"/>
  <c r="O7" i="2"/>
  <c r="L7" i="2"/>
  <c r="K7" i="2"/>
  <c r="H7" i="2"/>
  <c r="P7" i="2" s="1"/>
  <c r="G7" i="2"/>
  <c r="F7" i="2"/>
  <c r="O6" i="2"/>
  <c r="L6" i="2"/>
  <c r="K6" i="2"/>
  <c r="K23" i="2" s="1"/>
  <c r="H6" i="2"/>
  <c r="G6" i="2"/>
  <c r="F6" i="2"/>
  <c r="B3" i="2"/>
  <c r="A14" i="1"/>
  <c r="L23" i="2" l="1"/>
  <c r="O23" i="2"/>
  <c r="G23" i="2"/>
  <c r="D4" i="2"/>
  <c r="B4" i="2"/>
  <c r="I8" i="2"/>
  <c r="J8" i="2" s="1"/>
  <c r="M8" i="2" s="1"/>
  <c r="N8" i="2" s="1"/>
  <c r="Q8" i="2" s="1"/>
  <c r="I7" i="2"/>
  <c r="J7" i="2" s="1"/>
  <c r="M7" i="2" s="1"/>
  <c r="N7" i="2" s="1"/>
  <c r="Q7" i="2" s="1"/>
  <c r="H23" i="2"/>
  <c r="F4" i="2"/>
  <c r="P6" i="2"/>
  <c r="P23" i="2" s="1"/>
  <c r="F23" i="2"/>
  <c r="I6" i="2"/>
  <c r="J6" i="2" l="1"/>
  <c r="I23" i="2"/>
  <c r="M6" i="2" l="1"/>
  <c r="J23" i="2"/>
  <c r="N6" i="2" l="1"/>
  <c r="Q6" i="2" s="1"/>
  <c r="M23" i="2"/>
  <c r="D3" i="2"/>
  <c r="N23" i="2" l="1"/>
  <c r="F3" i="2"/>
</calcChain>
</file>

<file path=xl/sharedStrings.xml><?xml version="1.0" encoding="utf-8"?>
<sst xmlns="http://schemas.openxmlformats.org/spreadsheetml/2006/main" count="110" uniqueCount="88">
  <si>
    <t>Pramza Simple Payroll Calculator</t>
  </si>
  <si>
    <t>A light, easy-to-use payroll calculator for quick monthly net pay estimates.</t>
  </si>
  <si>
    <t>How to use this workbook</t>
  </si>
  <si>
    <t>Open the Payroll Calculator sheet.</t>
  </si>
  <si>
    <t>Enter Staff No, Employee Name, Gross Pay, Other Allowable Deductions and Insurance Premium where applicable.</t>
  </si>
  <si>
    <t>Do not type over the formula columns from SHIF onwards unless you intentionally want to override the calculator.</t>
  </si>
  <si>
    <t>Use the Settings sheet only when statutory rates need to be updated.</t>
  </si>
  <si>
    <t>Review the totals row at the bottom for payroll summary amounts.</t>
  </si>
  <si>
    <t>Useful links</t>
  </si>
  <si>
    <t>Important note</t>
  </si>
  <si>
    <t>This workbook is a practical estimator. Confirm final statutory deductions and filing requirements with KRA, SHA and NSSF before payroll submission.</t>
  </si>
  <si>
    <t>Enter the employee details and gross pay in the light input columns. Formula columns calculate statutory deductions and net pay.</t>
  </si>
  <si>
    <t>Total Gross Pay</t>
  </si>
  <si>
    <t>Total PAYE</t>
  </si>
  <si>
    <t>Total Net Pay</t>
  </si>
  <si>
    <t>Total SHIF</t>
  </si>
  <si>
    <t>Total Housing Levy</t>
  </si>
  <si>
    <t>Total NSSF</t>
  </si>
  <si>
    <t>Staff No</t>
  </si>
  <si>
    <t>Employee Name</t>
  </si>
  <si>
    <t>Gross Pay</t>
  </si>
  <si>
    <t>Other Allowable Deductions</t>
  </si>
  <si>
    <t>Insurance Premium</t>
  </si>
  <si>
    <t>SHIF</t>
  </si>
  <si>
    <t>Housing Levy</t>
  </si>
  <si>
    <t>NSSF Employee</t>
  </si>
  <si>
    <t>Taxable Pay</t>
  </si>
  <si>
    <t>Gross Tax</t>
  </si>
  <si>
    <t>Personal Relief</t>
  </si>
  <si>
    <t>Insurance Relief</t>
  </si>
  <si>
    <t>PAYE</t>
  </si>
  <si>
    <t>Net Pay</t>
  </si>
  <si>
    <t>Employer Housing Levy</t>
  </si>
  <si>
    <t>Employer NSSF</t>
  </si>
  <si>
    <t>Check</t>
  </si>
  <si>
    <t>STF001</t>
  </si>
  <si>
    <t>Jane Doe</t>
  </si>
  <si>
    <t>STF002</t>
  </si>
  <si>
    <t>John Doe</t>
  </si>
  <si>
    <t>STF003</t>
  </si>
  <si>
    <t>Sample Employee</t>
  </si>
  <si>
    <t>TOTAL</t>
  </si>
  <si>
    <t>Formula Notes</t>
  </si>
  <si>
    <t>MAX(Gross Pay × 2.75%, KES 300 minimum).</t>
  </si>
  <si>
    <t>Employee 1.5% of gross pay; employer 1.5% of gross pay.</t>
  </si>
  <si>
    <t>NSSF</t>
  </si>
  <si>
    <t>6% on pensionable wages using Tier I and Tier II limits in Settings.</t>
  </si>
  <si>
    <t>Taxable pay is taxed using Kenya monthly PAYE bands, then reliefs are deducted.</t>
  </si>
  <si>
    <t>Gross Pay minus employee SHIF, Housing Levy, NSSF and PAYE.</t>
  </si>
  <si>
    <t>Payroll Settings &amp; Sources</t>
  </si>
  <si>
    <t>Setting</t>
  </si>
  <si>
    <t>Value</t>
  </si>
  <si>
    <t>Format</t>
  </si>
  <si>
    <t>Notes</t>
  </si>
  <si>
    <t>Source / Link</t>
  </si>
  <si>
    <t>SHIF rate</t>
  </si>
  <si>
    <t>Percent</t>
  </si>
  <si>
    <t>Gross pay × 2.75%, subject to minimum contribution</t>
  </si>
  <si>
    <t>https://ecitizen.kra.go.ke/calculators/nhif-shif-calculators</t>
  </si>
  <si>
    <t>SHIF minimum</t>
  </si>
  <si>
    <t>KES</t>
  </si>
  <si>
    <t>Monthly minimum used where 2.75% of gross is below KES 300</t>
  </si>
  <si>
    <t>Housing Levy rate</t>
  </si>
  <si>
    <t>Employee and employer each pay 1.5% of gross monthly salary</t>
  </si>
  <si>
    <t>https://www.kra.go.ke/news-center/public-notices/2099-collection-of-the-affordable-housing-levy-by-kenya-revenue-authority-2</t>
  </si>
  <si>
    <t>NSSF rate</t>
  </si>
  <si>
    <t>Employee contribution rate applied to pensionable wages</t>
  </si>
  <si>
    <t>https://www.nssf.or.ke/notice-to-employers-year-4-2026-nssf-contribution-rates</t>
  </si>
  <si>
    <t>NSSF lower earnings limit</t>
  </si>
  <si>
    <t>Tier I monthly pensionable wage limit used in this tool</t>
  </si>
  <si>
    <t>NSSF upper earnings limit</t>
  </si>
  <si>
    <t>Year 4 upper limit used in this tool</t>
  </si>
  <si>
    <t>Personal relief</t>
  </si>
  <si>
    <t>Monthly resident personal relief</t>
  </si>
  <si>
    <t>https://www.kra.go.ke/individual/filing-paying/types-of-taxes/individual-income-tax</t>
  </si>
  <si>
    <t>Insurance relief rate</t>
  </si>
  <si>
    <t>15% of qualifying insurance premiums</t>
  </si>
  <si>
    <t>Insurance relief cap</t>
  </si>
  <si>
    <t>Monthly cap equivalent to KES 60,000 per annum</t>
  </si>
  <si>
    <t>PAYE Bands Used</t>
  </si>
  <si>
    <t>Monthly taxable pay band</t>
  </si>
  <si>
    <t>Rate</t>
  </si>
  <si>
    <t>Source</t>
  </si>
  <si>
    <t>First KES 24,000</t>
  </si>
  <si>
    <t>Next KES 8,333</t>
  </si>
  <si>
    <t>Next KES 467,667</t>
  </si>
  <si>
    <t>Next KES 300,000</t>
  </si>
  <si>
    <t>Above KES 800,000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</si>
</sst>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rlito"/>
    </font>
    <font>
      <i/>
      <sz val="11"/>
      <color rgb="FF243B3A"/>
      <name val="Carlito"/>
    </font>
    <font>
      <sz val="11"/>
      <color rgb="FF243B3A"/>
      <name val="Carlito"/>
    </font>
    <font>
      <b/>
      <sz val="11"/>
      <color rgb="FFFFFFFF"/>
      <name val="Carlito"/>
    </font>
    <font>
      <b/>
      <sz val="13"/>
      <color rgb="FF0E7C78"/>
      <name val="Carlito"/>
    </font>
    <font>
      <u/>
      <sz val="11"/>
      <color theme="10"/>
      <name val="Carlito"/>
    </font>
    <font>
      <b/>
      <sz val="18"/>
      <color theme="1"/>
      <name val="Carlito"/>
    </font>
    <font>
      <sz val="11"/>
      <color theme="1"/>
      <name val="Carlito"/>
    </font>
    <font>
      <b/>
      <sz val="14"/>
      <color rgb="FFC00000"/>
      <name val="Carlito"/>
    </font>
    <font>
      <sz val="11"/>
      <color rgb="FFC00000"/>
      <name val="Carlito"/>
    </font>
    <font>
      <b/>
      <sz val="11"/>
      <color rgb="FFC00000"/>
      <name val="Carlito"/>
    </font>
    <font>
      <b/>
      <sz val="10"/>
      <color rgb="FFC00000"/>
      <name val="Carlito"/>
    </font>
    <font>
      <b/>
      <sz val="16"/>
      <color theme="1"/>
      <name val="Carlito"/>
    </font>
    <font>
      <sz val="9"/>
      <name val="Carlito"/>
    </font>
    <font>
      <b/>
      <sz val="11"/>
      <color theme="1"/>
      <name val="Carlito"/>
    </font>
    <font>
      <sz val="10"/>
      <color theme="1"/>
      <name val="Carlito"/>
    </font>
    <font>
      <sz val="9"/>
      <color rgb="FF243B3A"/>
      <name val="Carlito"/>
    </font>
    <font>
      <b/>
      <sz val="13"/>
      <color rgb="FFC00000"/>
      <name val="Carlito"/>
    </font>
    <font>
      <sz val="11"/>
      <color rgb="FF0070C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F2FBFA"/>
      </patternFill>
    </fill>
    <fill>
      <patternFill patternType="solid">
        <fgColor rgb="FFEAF4FF"/>
      </patternFill>
    </fill>
    <fill>
      <patternFill patternType="solid">
        <fgColor rgb="FFFFF8E8"/>
      </patternFill>
    </fill>
    <fill>
      <patternFill patternType="solid">
        <fgColor rgb="FFFFFFFF"/>
      </patternFill>
    </fill>
    <fill>
      <patternFill patternType="solid">
        <fgColor rgb="FFFF7C8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4" fontId="2" fillId="5" borderId="7" xfId="0" applyNumberFormat="1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7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5" borderId="4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4" fontId="2" fillId="5" borderId="9" xfId="0" applyNumberFormat="1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8" borderId="0" xfId="0" applyFill="1"/>
    <xf numFmtId="0" fontId="0" fillId="9" borderId="0" xfId="0" applyFill="1"/>
    <xf numFmtId="0" fontId="8" fillId="8" borderId="13" xfId="0" applyFont="1" applyFill="1" applyBorder="1"/>
    <xf numFmtId="0" fontId="0" fillId="8" borderId="13" xfId="0" applyFill="1" applyBorder="1"/>
    <xf numFmtId="0" fontId="8" fillId="8" borderId="0" xfId="0" applyFont="1" applyFill="1"/>
    <xf numFmtId="0" fontId="9" fillId="8" borderId="0" xfId="0" applyFont="1" applyFill="1"/>
    <xf numFmtId="0" fontId="3" fillId="7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" fillId="9" borderId="0" xfId="0" applyFont="1" applyFill="1"/>
    <xf numFmtId="0" fontId="0" fillId="6" borderId="0" xfId="0" applyFill="1"/>
    <xf numFmtId="0" fontId="3" fillId="6" borderId="0" xfId="0" applyFont="1" applyFill="1"/>
    <xf numFmtId="0" fontId="0" fillId="7" borderId="14" xfId="0" applyFill="1" applyBorder="1" applyAlignment="1">
      <alignment wrapText="1"/>
    </xf>
    <xf numFmtId="10" fontId="0" fillId="7" borderId="14" xfId="0" applyNumberFormat="1" applyFill="1" applyBorder="1" applyAlignment="1">
      <alignment wrapText="1"/>
    </xf>
    <xf numFmtId="0" fontId="2" fillId="9" borderId="15" xfId="0" applyFont="1" applyFill="1" applyBorder="1" applyAlignment="1">
      <alignment wrapText="1"/>
    </xf>
    <xf numFmtId="10" fontId="2" fillId="9" borderId="15" xfId="0" applyNumberFormat="1" applyFont="1" applyFill="1" applyBorder="1" applyAlignment="1">
      <alignment wrapText="1"/>
    </xf>
    <xf numFmtId="0" fontId="2" fillId="9" borderId="16" xfId="0" applyFont="1" applyFill="1" applyBorder="1" applyAlignment="1">
      <alignment wrapText="1"/>
    </xf>
    <xf numFmtId="3" fontId="2" fillId="9" borderId="16" xfId="0" applyNumberFormat="1" applyFont="1" applyFill="1" applyBorder="1" applyAlignment="1">
      <alignment wrapText="1"/>
    </xf>
    <xf numFmtId="10" fontId="2" fillId="9" borderId="16" xfId="0" applyNumberFormat="1" applyFont="1" applyFill="1" applyBorder="1" applyAlignment="1">
      <alignment wrapText="1"/>
    </xf>
    <xf numFmtId="0" fontId="2" fillId="9" borderId="17" xfId="0" applyFont="1" applyFill="1" applyBorder="1" applyAlignment="1">
      <alignment wrapText="1"/>
    </xf>
    <xf numFmtId="3" fontId="2" fillId="9" borderId="17" xfId="0" applyNumberFormat="1" applyFont="1" applyFill="1" applyBorder="1" applyAlignment="1">
      <alignment wrapText="1"/>
    </xf>
    <xf numFmtId="0" fontId="3" fillId="7" borderId="14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5" fillId="8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2" fillId="7" borderId="2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16" fillId="9" borderId="0" xfId="0" applyFont="1" applyFill="1" applyAlignment="1">
      <alignment vertical="center" wrapText="1"/>
    </xf>
    <xf numFmtId="0" fontId="0" fillId="9" borderId="0" xfId="0" applyFill="1" applyAlignment="1">
      <alignment vertical="center" wrapText="1"/>
    </xf>
    <xf numFmtId="4" fontId="14" fillId="4" borderId="11" xfId="0" applyNumberFormat="1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0" fontId="7" fillId="0" borderId="0" xfId="0" applyFont="1"/>
    <xf numFmtId="0" fontId="10" fillId="9" borderId="0" xfId="0" applyFont="1" applyFill="1" applyAlignment="1">
      <alignment vertical="center" wrapText="1"/>
    </xf>
    <xf numFmtId="0" fontId="7" fillId="7" borderId="0" xfId="0" applyFont="1" applyFill="1" applyAlignment="1">
      <alignment vertical="center"/>
    </xf>
    <xf numFmtId="0" fontId="14" fillId="4" borderId="10" xfId="0" applyFont="1" applyFill="1" applyBorder="1" applyAlignment="1">
      <alignment vertical="center" wrapText="1"/>
    </xf>
    <xf numFmtId="0" fontId="14" fillId="4" borderId="11" xfId="0" applyFont="1" applyFill="1" applyBorder="1" applyAlignment="1">
      <alignment vertical="center" wrapText="1"/>
    </xf>
    <xf numFmtId="0" fontId="17" fillId="9" borderId="13" xfId="0" applyFont="1" applyFill="1" applyBorder="1" applyAlignment="1">
      <alignment horizontal="left" vertical="center" wrapText="1"/>
    </xf>
    <xf numFmtId="0" fontId="9" fillId="9" borderId="13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horizontal="center"/>
    </xf>
    <xf numFmtId="0" fontId="0" fillId="8" borderId="0" xfId="0" applyFill="1"/>
    <xf numFmtId="0" fontId="2" fillId="7" borderId="0" xfId="0" applyFont="1" applyFill="1" applyAlignment="1">
      <alignment vertical="top" wrapText="1"/>
    </xf>
    <xf numFmtId="0" fontId="0" fillId="7" borderId="0" xfId="0" applyFill="1"/>
    <xf numFmtId="0" fontId="6" fillId="6" borderId="0" xfId="0" applyFont="1" applyFill="1" applyAlignment="1">
      <alignment vertical="center"/>
    </xf>
    <xf numFmtId="0" fontId="7" fillId="6" borderId="0" xfId="0" applyFont="1" applyFill="1" applyAlignment="1"/>
    <xf numFmtId="0" fontId="18" fillId="8" borderId="2" xfId="1" applyFont="1" applyFill="1" applyBorder="1"/>
    <xf numFmtId="0" fontId="18" fillId="8" borderId="0" xfId="0" applyFont="1" applyFill="1"/>
    <xf numFmtId="0" fontId="18" fillId="8" borderId="4" xfId="1" applyFont="1" applyFill="1" applyBorder="1"/>
    <xf numFmtId="0" fontId="18" fillId="8" borderId="6" xfId="0" applyFont="1" applyFill="1" applyBorder="1"/>
    <xf numFmtId="0" fontId="6" fillId="7" borderId="0" xfId="0" applyFont="1" applyFill="1" applyAlignment="1">
      <alignment vertical="center"/>
    </xf>
    <xf numFmtId="0" fontId="12" fillId="6" borderId="0" xfId="0" applyFont="1" applyFill="1" applyAlignment="1"/>
    <xf numFmtId="0" fontId="0" fillId="0" borderId="0" xfId="0" applyFill="1"/>
    <xf numFmtId="0" fontId="13" fillId="9" borderId="18" xfId="0" applyFont="1" applyFill="1" applyBorder="1" applyAlignment="1">
      <alignment wrapText="1"/>
    </xf>
    <xf numFmtId="0" fontId="13" fillId="9" borderId="12" xfId="0" applyFont="1" applyFill="1" applyBorder="1" applyAlignment="1">
      <alignment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</cellXfs>
  <cellStyles count="2">
    <cellStyle name="Hyperlink" xfId="1" builtinId="8"/>
    <cellStyle name="Normal" xfId="0" builtinId="0"/>
  </cellStyles>
  <dxfs count="2">
    <dxf>
      <font>
        <color rgb="FF166534"/>
      </font>
      <fill>
        <patternFill patternType="solid">
          <bgColor rgb="FFDCFCE7"/>
        </patternFill>
      </fill>
    </dxf>
    <dxf>
      <font>
        <b/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ramzasolutions.com/tools/excel-template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ramzasolutions.com/tools/excel-templates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pramzasolutions.com/tools/excel-templat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1</xdr:col>
      <xdr:colOff>990600</xdr:colOff>
      <xdr:row>2</xdr:row>
      <xdr:rowOff>56510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5DDAC-C497-54A2-47C4-443AB4E5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402080" cy="11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289560</xdr:colOff>
      <xdr:row>2</xdr:row>
      <xdr:rowOff>16460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CF106-442C-4FD8-9E4F-A55C0D9A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242060" cy="976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1089660</xdr:colOff>
      <xdr:row>0</xdr:row>
      <xdr:rowOff>855241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AC52B-C035-4309-B99B-623FE5730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9660" cy="855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D7" sqref="D7"/>
    </sheetView>
  </sheetViews>
  <sheetFormatPr defaultRowHeight="13.8"/>
  <cols>
    <col min="1" max="1" width="6.296875" style="24" customWidth="1"/>
    <col min="2" max="2" width="54" style="24" customWidth="1"/>
    <col min="3" max="8" width="14" style="24" customWidth="1"/>
    <col min="9" max="16384" width="8.796875" style="24"/>
  </cols>
  <sheetData>
    <row r="1" spans="1:8" ht="63" customHeight="1">
      <c r="C1" s="66" t="s">
        <v>0</v>
      </c>
      <c r="D1" s="67"/>
      <c r="E1" s="67"/>
      <c r="F1" s="67"/>
      <c r="G1" s="67"/>
      <c r="H1" s="67"/>
    </row>
    <row r="2" spans="1:8" ht="19.2" customHeight="1">
      <c r="A2" s="62" t="s">
        <v>1</v>
      </c>
      <c r="B2" s="63"/>
      <c r="C2" s="63"/>
      <c r="D2" s="63"/>
      <c r="E2" s="63"/>
      <c r="F2" s="63"/>
      <c r="G2" s="63"/>
      <c r="H2" s="63"/>
    </row>
    <row r="4" spans="1:8" ht="17.399999999999999">
      <c r="A4" s="26" t="s">
        <v>2</v>
      </c>
      <c r="B4" s="27"/>
    </row>
    <row r="5" spans="1:8">
      <c r="A5" s="46">
        <v>1</v>
      </c>
      <c r="B5" s="48" t="s">
        <v>3</v>
      </c>
    </row>
    <row r="6" spans="1:8" ht="26.4">
      <c r="A6" s="46">
        <v>2</v>
      </c>
      <c r="B6" s="47" t="s">
        <v>4</v>
      </c>
    </row>
    <row r="7" spans="1:8" ht="26.4">
      <c r="A7" s="46">
        <v>3</v>
      </c>
      <c r="B7" s="48" t="s">
        <v>5</v>
      </c>
    </row>
    <row r="8" spans="1:8">
      <c r="A8" s="46">
        <v>4</v>
      </c>
      <c r="B8" s="47" t="s">
        <v>6</v>
      </c>
    </row>
    <row r="9" spans="1:8">
      <c r="A9" s="46">
        <v>5</v>
      </c>
      <c r="B9" s="48" t="s">
        <v>7</v>
      </c>
    </row>
    <row r="11" spans="1:8" ht="17.399999999999999">
      <c r="A11" s="26" t="s">
        <v>8</v>
      </c>
      <c r="B11" s="27"/>
    </row>
    <row r="12" spans="1:8">
      <c r="A12" s="68" t="str">
        <f>HYPERLINK("https://www.pramzasolutions.com/","Visit Our website for more tools")</f>
        <v>Visit Our website for more tools</v>
      </c>
      <c r="B12" s="69"/>
    </row>
    <row r="13" spans="1:8">
      <c r="A13" s="70" t="str">
        <f>HYPERLINK("https://www.pramzasolutions.com/contact","Contact Us")</f>
        <v>Contact Us</v>
      </c>
      <c r="B13" s="69"/>
    </row>
    <row r="14" spans="1:8">
      <c r="A14" s="71" t="str">
        <f>HYPERLINK("https://www.pramzasolutions.com/tools","Explore Pramza tools")</f>
        <v>Explore Pramza tools</v>
      </c>
      <c r="B14" s="69"/>
    </row>
    <row r="15" spans="1:8">
      <c r="A15" s="69"/>
      <c r="B15" s="69"/>
    </row>
    <row r="16" spans="1:8" ht="17.399999999999999">
      <c r="A16" s="28" t="s">
        <v>9</v>
      </c>
      <c r="B16" s="29"/>
    </row>
    <row r="17" spans="1:8">
      <c r="A17" s="64" t="s">
        <v>10</v>
      </c>
      <c r="B17" s="65"/>
      <c r="C17" s="65"/>
      <c r="D17" s="65"/>
      <c r="E17" s="65"/>
      <c r="F17" s="65"/>
      <c r="G17" s="65"/>
      <c r="H17" s="65"/>
    </row>
    <row r="18" spans="1:8">
      <c r="A18" s="65"/>
      <c r="B18" s="65"/>
      <c r="C18" s="65"/>
      <c r="D18" s="65"/>
      <c r="E18" s="65"/>
      <c r="F18" s="65"/>
      <c r="G18" s="65"/>
      <c r="H18" s="65"/>
    </row>
    <row r="19" spans="1:8">
      <c r="A19" s="65"/>
      <c r="B19" s="65"/>
      <c r="C19" s="65"/>
      <c r="D19" s="65"/>
      <c r="E19" s="65"/>
      <c r="F19" s="65"/>
      <c r="G19" s="65"/>
      <c r="H19" s="65"/>
    </row>
  </sheetData>
  <mergeCells count="2">
    <mergeCell ref="A2:H2"/>
    <mergeCell ref="A17:H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tabSelected="1" workbookViewId="0">
      <selection activeCell="G20" sqref="G20"/>
    </sheetView>
  </sheetViews>
  <sheetFormatPr defaultRowHeight="13.8"/>
  <cols>
    <col min="1" max="1" width="13" customWidth="1"/>
    <col min="2" max="2" width="24" customWidth="1"/>
    <col min="3" max="3" width="15.59765625" customWidth="1"/>
    <col min="4" max="4" width="22" customWidth="1"/>
    <col min="5" max="5" width="18" customWidth="1"/>
    <col min="6" max="6" width="12" customWidth="1"/>
    <col min="7" max="12" width="14" customWidth="1"/>
    <col min="13" max="13" width="12" customWidth="1"/>
    <col min="14" max="14" width="14" customWidth="1"/>
    <col min="15" max="15" width="18" customWidth="1"/>
    <col min="16" max="16" width="14" customWidth="1"/>
    <col min="17" max="17" width="12" customWidth="1"/>
  </cols>
  <sheetData>
    <row r="1" spans="1:17" ht="56.4" customHeight="1">
      <c r="A1" s="24"/>
      <c r="B1" s="24"/>
      <c r="C1" s="57"/>
      <c r="D1" s="72" t="s">
        <v>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24" customFormat="1" ht="19.2" customHeight="1">
      <c r="A2" s="77" t="s">
        <v>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>
      <c r="A3" s="32" t="s">
        <v>12</v>
      </c>
      <c r="B3" s="2">
        <f>SUM(C5:C22)</f>
        <v>250000</v>
      </c>
      <c r="C3" s="32" t="s">
        <v>13</v>
      </c>
      <c r="D3" s="2">
        <f>SUM(M5:M22)</f>
        <v>44678.549999999996</v>
      </c>
      <c r="E3" s="31" t="s">
        <v>14</v>
      </c>
      <c r="F3" s="2">
        <f>SUM(N5:N22)</f>
        <v>180416.44999999998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2" t="s">
        <v>15</v>
      </c>
      <c r="B4" s="2">
        <f>SUM(F5:F22)</f>
        <v>6875</v>
      </c>
      <c r="C4" s="32" t="s">
        <v>16</v>
      </c>
      <c r="D4" s="2">
        <f>SUM(G5:G22)</f>
        <v>3750</v>
      </c>
      <c r="E4" s="31" t="s">
        <v>17</v>
      </c>
      <c r="F4" s="2">
        <f>SUM(H5:H22)</f>
        <v>14280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8.8" customHeight="1">
      <c r="A5" s="30" t="s">
        <v>18</v>
      </c>
      <c r="B5" s="30" t="s">
        <v>19</v>
      </c>
      <c r="C5" s="30" t="s">
        <v>20</v>
      </c>
      <c r="D5" s="30" t="s">
        <v>21</v>
      </c>
      <c r="E5" s="30" t="s">
        <v>22</v>
      </c>
      <c r="F5" s="30" t="s">
        <v>23</v>
      </c>
      <c r="G5" s="30" t="s">
        <v>24</v>
      </c>
      <c r="H5" s="30" t="s">
        <v>25</v>
      </c>
      <c r="I5" s="30" t="s">
        <v>26</v>
      </c>
      <c r="J5" s="30" t="s">
        <v>27</v>
      </c>
      <c r="K5" s="30" t="s">
        <v>28</v>
      </c>
      <c r="L5" s="30" t="s">
        <v>29</v>
      </c>
      <c r="M5" s="30" t="s">
        <v>30</v>
      </c>
      <c r="N5" s="30" t="s">
        <v>31</v>
      </c>
      <c r="O5" s="30" t="s">
        <v>32</v>
      </c>
      <c r="P5" s="30" t="s">
        <v>33</v>
      </c>
      <c r="Q5" s="30" t="s">
        <v>34</v>
      </c>
    </row>
    <row r="6" spans="1:17">
      <c r="A6" s="3" t="s">
        <v>35</v>
      </c>
      <c r="B6" s="4" t="s">
        <v>36</v>
      </c>
      <c r="C6" s="5">
        <v>120000</v>
      </c>
      <c r="D6" s="5">
        <v>0</v>
      </c>
      <c r="E6" s="6">
        <v>0</v>
      </c>
      <c r="F6" s="7">
        <f>IF(C6="","",MAX(C6*Settings!$B$4,Settings!$B$5))</f>
        <v>3300</v>
      </c>
      <c r="G6" s="8">
        <f>IF(C6="","",C6*Settings!$B$6)</f>
        <v>1800</v>
      </c>
      <c r="H6" s="8">
        <f>IF(C6="","",ROUND(MIN(C6,Settings!$B$8)*Settings!$B$7+MAX(0,MIN(C6,Settings!$B$9)-Settings!$B$8)*Settings!$B$7,0))</f>
        <v>6480</v>
      </c>
      <c r="I6" s="8">
        <f t="shared" ref="I6:I11" si="0">IF(C6="","",MAX(C6-D6-F6-G6-H6,0))</f>
        <v>108420</v>
      </c>
      <c r="J6" s="8">
        <f t="shared" ref="J6:J11" si="1">IF(C6="","",IF(I6&gt;0,SUM(MIN(I6,24000)*10%,MAX(0,MIN(I6,32333)-24000)*25%,MAX(0,MIN(I6,500000)-32333)*30%,MAX(0,MIN(I6,800000)-500000)*32.5%,MAX(I6-800000,0)*35%),0))</f>
        <v>27309.35</v>
      </c>
      <c r="K6" s="8">
        <f>IF(C6="","",Settings!$B$10)</f>
        <v>2400</v>
      </c>
      <c r="L6" s="8">
        <f>IF(C6="","",MIN(E6*Settings!$B$11,Settings!$B$12))</f>
        <v>0</v>
      </c>
      <c r="M6" s="8">
        <f t="shared" ref="M6:M11" si="2">IF(C6="","",MAX(J6-K6-L6,0))</f>
        <v>24909.35</v>
      </c>
      <c r="N6" s="8">
        <f t="shared" ref="N6:N11" si="3">IF(C6="","",C6-F6-G6-H6-M6)</f>
        <v>83510.649999999994</v>
      </c>
      <c r="O6" s="8">
        <f>IF(C6="","",C6*Settings!$B$6)</f>
        <v>1800</v>
      </c>
      <c r="P6" s="8">
        <f t="shared" ref="P6:P11" si="4">IF(C6="","",H6)</f>
        <v>6480</v>
      </c>
      <c r="Q6" s="49" t="str">
        <f>IF(C6="","",IF(N6&lt;0,"Check inputs","OK"))</f>
        <v>OK</v>
      </c>
    </row>
    <row r="7" spans="1:17">
      <c r="A7" s="9" t="s">
        <v>37</v>
      </c>
      <c r="B7" s="10" t="s">
        <v>38</v>
      </c>
      <c r="C7" s="11">
        <v>80000</v>
      </c>
      <c r="D7" s="11">
        <v>0</v>
      </c>
      <c r="E7" s="12">
        <v>0</v>
      </c>
      <c r="F7" s="13">
        <f>IF(C7="","",MAX(C7*Settings!$B$4,Settings!$B$5))</f>
        <v>2200</v>
      </c>
      <c r="G7" s="14">
        <f>IF(C7="","",C7*Settings!$B$6)</f>
        <v>1200</v>
      </c>
      <c r="H7" s="14">
        <f>IF(C7="","",ROUND(MIN(C7,Settings!$B$8)*Settings!$B$7+MAX(0,MIN(C7,Settings!$B$9)-Settings!$B$8)*Settings!$B$7,0))</f>
        <v>4800</v>
      </c>
      <c r="I7" s="14">
        <f t="shared" si="0"/>
        <v>71800</v>
      </c>
      <c r="J7" s="14">
        <f t="shared" si="1"/>
        <v>16323.35</v>
      </c>
      <c r="K7" s="14">
        <f>IF(C7="","",Settings!$B$10)</f>
        <v>2400</v>
      </c>
      <c r="L7" s="14">
        <f>IF(C7="","",MIN(E7*Settings!$B$11,Settings!$B$12))</f>
        <v>0</v>
      </c>
      <c r="M7" s="14">
        <f t="shared" si="2"/>
        <v>13923.35</v>
      </c>
      <c r="N7" s="14">
        <f t="shared" si="3"/>
        <v>57876.65</v>
      </c>
      <c r="O7" s="14">
        <f>IF(C7="","",C7*Settings!$B$6)</f>
        <v>1200</v>
      </c>
      <c r="P7" s="14">
        <f t="shared" si="4"/>
        <v>4800</v>
      </c>
      <c r="Q7" s="50" t="str">
        <f t="shared" ref="Q7:Q11" si="5">IF(C7="","",IF(N7&lt;0,"Check inputs","OK"))</f>
        <v>OK</v>
      </c>
    </row>
    <row r="8" spans="1:17">
      <c r="A8" s="9" t="s">
        <v>39</v>
      </c>
      <c r="B8" s="10" t="s">
        <v>40</v>
      </c>
      <c r="C8" s="11">
        <v>50000</v>
      </c>
      <c r="D8" s="11">
        <v>0</v>
      </c>
      <c r="E8" s="12">
        <v>0</v>
      </c>
      <c r="F8" s="13">
        <f>IF(C8="","",MAX(C8*Settings!$B$4,Settings!$B$5))</f>
        <v>1375</v>
      </c>
      <c r="G8" s="14">
        <f>IF(C8="","",C8*Settings!$B$6)</f>
        <v>750</v>
      </c>
      <c r="H8" s="14">
        <f>IF(C8="","",ROUND(MIN(C8,Settings!$B$8)*Settings!$B$7+MAX(0,MIN(C8,Settings!$B$9)-Settings!$B$8)*Settings!$B$7,0))</f>
        <v>3000</v>
      </c>
      <c r="I8" s="14">
        <f t="shared" si="0"/>
        <v>44875</v>
      </c>
      <c r="J8" s="14">
        <f t="shared" si="1"/>
        <v>8245.85</v>
      </c>
      <c r="K8" s="14">
        <f>IF(C8="","",Settings!$B$10)</f>
        <v>2400</v>
      </c>
      <c r="L8" s="14">
        <f>IF(C8="","",MIN(E8*Settings!$B$11,Settings!$B$12))</f>
        <v>0</v>
      </c>
      <c r="M8" s="14">
        <f t="shared" si="2"/>
        <v>5845.85</v>
      </c>
      <c r="N8" s="14">
        <f t="shared" si="3"/>
        <v>39029.15</v>
      </c>
      <c r="O8" s="14">
        <f>IF(C8="","",C8*Settings!$B$6)</f>
        <v>750</v>
      </c>
      <c r="P8" s="14">
        <f t="shared" si="4"/>
        <v>3000</v>
      </c>
      <c r="Q8" s="50" t="str">
        <f t="shared" si="5"/>
        <v>OK</v>
      </c>
    </row>
    <row r="9" spans="1:17">
      <c r="A9" s="9"/>
      <c r="B9" s="10"/>
      <c r="C9" s="11"/>
      <c r="D9" s="11"/>
      <c r="E9" s="12"/>
      <c r="F9" s="13" t="str">
        <f>IF(C9="","",MAX(C9*Settings!$B$4,Settings!$B$5))</f>
        <v/>
      </c>
      <c r="G9" s="14" t="str">
        <f>IF(C9="","",C9*Settings!$B$6)</f>
        <v/>
      </c>
      <c r="H9" s="14" t="str">
        <f>IF(C9="","",ROUND(MIN(C9,Settings!$B$8)*Settings!$B$7+MAX(0,MIN(C9,Settings!$B$9)-Settings!$B$8)*Settings!$B$7,0))</f>
        <v/>
      </c>
      <c r="I9" s="14" t="str">
        <f t="shared" si="0"/>
        <v/>
      </c>
      <c r="J9" s="14" t="str">
        <f t="shared" si="1"/>
        <v/>
      </c>
      <c r="K9" s="14" t="str">
        <f>IF(C9="","",Settings!$B$10)</f>
        <v/>
      </c>
      <c r="L9" s="14" t="str">
        <f>IF(C9="","",MIN(E9*Settings!$B$11,Settings!$B$12))</f>
        <v/>
      </c>
      <c r="M9" s="14" t="str">
        <f t="shared" si="2"/>
        <v/>
      </c>
      <c r="N9" s="14" t="str">
        <f t="shared" si="3"/>
        <v/>
      </c>
      <c r="O9" s="14" t="str">
        <f>IF(C9="","",C9*Settings!$B$6)</f>
        <v/>
      </c>
      <c r="P9" s="14" t="str">
        <f t="shared" si="4"/>
        <v/>
      </c>
      <c r="Q9" s="15" t="str">
        <f t="shared" si="5"/>
        <v/>
      </c>
    </row>
    <row r="10" spans="1:17">
      <c r="A10" s="9"/>
      <c r="B10" s="10"/>
      <c r="C10" s="11"/>
      <c r="D10" s="11"/>
      <c r="E10" s="12"/>
      <c r="F10" s="13" t="str">
        <f>IF(C10="","",MAX(C10*Settings!$B$4,Settings!$B$5))</f>
        <v/>
      </c>
      <c r="G10" s="14" t="str">
        <f>IF(C10="","",C10*Settings!$B$6)</f>
        <v/>
      </c>
      <c r="H10" s="14" t="str">
        <f>IF(C10="","",ROUND(MIN(C10,Settings!$B$8)*Settings!$B$7+MAX(0,MIN(C10,Settings!$B$9)-Settings!$B$8)*Settings!$B$7,0))</f>
        <v/>
      </c>
      <c r="I10" s="14" t="str">
        <f t="shared" si="0"/>
        <v/>
      </c>
      <c r="J10" s="14" t="str">
        <f t="shared" si="1"/>
        <v/>
      </c>
      <c r="K10" s="14" t="str">
        <f>IF(C10="","",Settings!$B$10)</f>
        <v/>
      </c>
      <c r="L10" s="14" t="str">
        <f>IF(C10="","",MIN(E10*Settings!$B$11,Settings!$B$12))</f>
        <v/>
      </c>
      <c r="M10" s="14" t="str">
        <f t="shared" si="2"/>
        <v/>
      </c>
      <c r="N10" s="14" t="str">
        <f t="shared" si="3"/>
        <v/>
      </c>
      <c r="O10" s="14" t="str">
        <f>IF(C10="","",C10*Settings!$B$6)</f>
        <v/>
      </c>
      <c r="P10" s="14" t="str">
        <f t="shared" si="4"/>
        <v/>
      </c>
      <c r="Q10" s="15" t="str">
        <f t="shared" si="5"/>
        <v/>
      </c>
    </row>
    <row r="11" spans="1:17">
      <c r="A11" s="9"/>
      <c r="B11" s="10"/>
      <c r="C11" s="11"/>
      <c r="D11" s="11"/>
      <c r="E11" s="12"/>
      <c r="F11" s="13" t="str">
        <f>IF(C11="","",MAX(C11*Settings!$B$4,Settings!$B$5))</f>
        <v/>
      </c>
      <c r="G11" s="14" t="str">
        <f>IF(C11="","",C11*Settings!$B$6)</f>
        <v/>
      </c>
      <c r="H11" s="14" t="str">
        <f>IF(C11="","",ROUND(MIN(C11,Settings!$B$8)*Settings!$B$7+MAX(0,MIN(C11,Settings!$B$9)-Settings!$B$8)*Settings!$B$7,0))</f>
        <v/>
      </c>
      <c r="I11" s="14" t="str">
        <f t="shared" si="0"/>
        <v/>
      </c>
      <c r="J11" s="14" t="str">
        <f t="shared" si="1"/>
        <v/>
      </c>
      <c r="K11" s="14" t="str">
        <f>IF(C11="","",Settings!$B$10)</f>
        <v/>
      </c>
      <c r="L11" s="14" t="str">
        <f>IF(C11="","",MIN(E11*Settings!$B$11,Settings!$B$12))</f>
        <v/>
      </c>
      <c r="M11" s="14" t="str">
        <f t="shared" si="2"/>
        <v/>
      </c>
      <c r="N11" s="14" t="str">
        <f t="shared" si="3"/>
        <v/>
      </c>
      <c r="O11" s="14" t="str">
        <f>IF(C11="","",C11*Settings!$B$6)</f>
        <v/>
      </c>
      <c r="P11" s="14" t="str">
        <f t="shared" si="4"/>
        <v/>
      </c>
      <c r="Q11" s="15" t="str">
        <f t="shared" si="5"/>
        <v/>
      </c>
    </row>
    <row r="12" spans="1:17">
      <c r="A12" s="9"/>
      <c r="B12" s="10"/>
      <c r="C12" s="11"/>
      <c r="D12" s="11"/>
      <c r="E12" s="12"/>
      <c r="F12" s="13" t="str">
        <f>IF(C12="","",MAX(C12*Settings!$B$4,Settings!$B$5))</f>
        <v/>
      </c>
      <c r="G12" s="14" t="str">
        <f>IF(C12="","",C12*Settings!$B$6)</f>
        <v/>
      </c>
      <c r="H12" s="14" t="str">
        <f>IF(C12="","",ROUND(MIN(C12,Settings!$B$8)*Settings!$B$7+MAX(0,MIN(C12,Settings!$B$9)-Settings!$B$8)*Settings!$B$7,0))</f>
        <v/>
      </c>
      <c r="I12" s="14" t="str">
        <f t="shared" ref="I12:I22" si="6">IF(C12="","",MAX(C12-D12-F12-G12-H12,0))</f>
        <v/>
      </c>
      <c r="J12" s="14" t="str">
        <f t="shared" ref="J12:J22" si="7">IF(C12="","",IF(I12&gt;0,SUM(MIN(I12,24000)*10%,MAX(0,MIN(I12,32333)-24000)*25%,MAX(0,MIN(I12,500000)-32333)*30%,MAX(0,MIN(I12,800000)-500000)*32.5%,MAX(I12-800000,0)*35%),0))</f>
        <v/>
      </c>
      <c r="K12" s="14" t="str">
        <f>IF(C12="","",Settings!$B$10)</f>
        <v/>
      </c>
      <c r="L12" s="14" t="str">
        <f>IF(C12="","",MIN(E12*Settings!$B$11,Settings!$B$12))</f>
        <v/>
      </c>
      <c r="M12" s="14" t="str">
        <f t="shared" ref="M12:M22" si="8">IF(C12="","",MAX(J12-K12-L12,0))</f>
        <v/>
      </c>
      <c r="N12" s="14" t="str">
        <f t="shared" ref="N12:N22" si="9">IF(C12="","",C12-F12-G12-H12-M12)</f>
        <v/>
      </c>
      <c r="O12" s="14" t="str">
        <f>IF(C12="","",C12*Settings!$B$6)</f>
        <v/>
      </c>
      <c r="P12" s="14" t="str">
        <f t="shared" ref="P12:P22" si="10">IF(C12="","",H12)</f>
        <v/>
      </c>
      <c r="Q12" s="15" t="str">
        <f t="shared" ref="Q12:Q22" si="11">IF(C12="","",IF(N12&lt;0,"Check inputs","OK"))</f>
        <v/>
      </c>
    </row>
    <row r="13" spans="1:17">
      <c r="A13" s="9"/>
      <c r="B13" s="10"/>
      <c r="C13" s="11"/>
      <c r="D13" s="11"/>
      <c r="E13" s="12"/>
      <c r="F13" s="13" t="str">
        <f>IF(C13="","",MAX(C13*Settings!$B$4,Settings!$B$5))</f>
        <v/>
      </c>
      <c r="G13" s="14" t="str">
        <f>IF(C13="","",C13*Settings!$B$6)</f>
        <v/>
      </c>
      <c r="H13" s="14" t="str">
        <f>IF(C13="","",ROUND(MIN(C13,Settings!$B$8)*Settings!$B$7+MAX(0,MIN(C13,Settings!$B$9)-Settings!$B$8)*Settings!$B$7,0))</f>
        <v/>
      </c>
      <c r="I13" s="14" t="str">
        <f t="shared" si="6"/>
        <v/>
      </c>
      <c r="J13" s="14" t="str">
        <f t="shared" si="7"/>
        <v/>
      </c>
      <c r="K13" s="14" t="str">
        <f>IF(C13="","",Settings!$B$10)</f>
        <v/>
      </c>
      <c r="L13" s="14" t="str">
        <f>IF(C13="","",MIN(E13*Settings!$B$11,Settings!$B$12))</f>
        <v/>
      </c>
      <c r="M13" s="14" t="str">
        <f t="shared" si="8"/>
        <v/>
      </c>
      <c r="N13" s="14" t="str">
        <f t="shared" si="9"/>
        <v/>
      </c>
      <c r="O13" s="14" t="str">
        <f>IF(C13="","",C13*Settings!$B$6)</f>
        <v/>
      </c>
      <c r="P13" s="14" t="str">
        <f t="shared" si="10"/>
        <v/>
      </c>
      <c r="Q13" s="15" t="str">
        <f t="shared" si="11"/>
        <v/>
      </c>
    </row>
    <row r="14" spans="1:17">
      <c r="A14" s="9"/>
      <c r="B14" s="10"/>
      <c r="C14" s="11"/>
      <c r="D14" s="11"/>
      <c r="E14" s="12"/>
      <c r="F14" s="13" t="str">
        <f>IF(C14="","",MAX(C14*Settings!$B$4,Settings!$B$5))</f>
        <v/>
      </c>
      <c r="G14" s="14" t="str">
        <f>IF(C14="","",C14*Settings!$B$6)</f>
        <v/>
      </c>
      <c r="H14" s="14" t="str">
        <f>IF(C14="","",ROUND(MIN(C14,Settings!$B$8)*Settings!$B$7+MAX(0,MIN(C14,Settings!$B$9)-Settings!$B$8)*Settings!$B$7,0))</f>
        <v/>
      </c>
      <c r="I14" s="14" t="str">
        <f t="shared" si="6"/>
        <v/>
      </c>
      <c r="J14" s="14" t="str">
        <f t="shared" si="7"/>
        <v/>
      </c>
      <c r="K14" s="14" t="str">
        <f>IF(C14="","",Settings!$B$10)</f>
        <v/>
      </c>
      <c r="L14" s="14" t="str">
        <f>IF(C14="","",MIN(E14*Settings!$B$11,Settings!$B$12))</f>
        <v/>
      </c>
      <c r="M14" s="14" t="str">
        <f t="shared" si="8"/>
        <v/>
      </c>
      <c r="N14" s="14" t="str">
        <f t="shared" si="9"/>
        <v/>
      </c>
      <c r="O14" s="14" t="str">
        <f>IF(C14="","",C14*Settings!$B$6)</f>
        <v/>
      </c>
      <c r="P14" s="14" t="str">
        <f t="shared" si="10"/>
        <v/>
      </c>
      <c r="Q14" s="15" t="str">
        <f t="shared" si="11"/>
        <v/>
      </c>
    </row>
    <row r="15" spans="1:17">
      <c r="A15" s="9"/>
      <c r="B15" s="10"/>
      <c r="C15" s="11"/>
      <c r="D15" s="11"/>
      <c r="E15" s="12"/>
      <c r="F15" s="13" t="str">
        <f>IF(C15="","",MAX(C15*Settings!$B$4,Settings!$B$5))</f>
        <v/>
      </c>
      <c r="G15" s="14" t="str">
        <f>IF(C15="","",C15*Settings!$B$6)</f>
        <v/>
      </c>
      <c r="H15" s="14" t="str">
        <f>IF(C15="","",ROUND(MIN(C15,Settings!$B$8)*Settings!$B$7+MAX(0,MIN(C15,Settings!$B$9)-Settings!$B$8)*Settings!$B$7,0))</f>
        <v/>
      </c>
      <c r="I15" s="14" t="str">
        <f t="shared" si="6"/>
        <v/>
      </c>
      <c r="J15" s="14" t="str">
        <f t="shared" si="7"/>
        <v/>
      </c>
      <c r="K15" s="14" t="str">
        <f>IF(C15="","",Settings!$B$10)</f>
        <v/>
      </c>
      <c r="L15" s="14" t="str">
        <f>IF(C15="","",MIN(E15*Settings!$B$11,Settings!$B$12))</f>
        <v/>
      </c>
      <c r="M15" s="14" t="str">
        <f t="shared" si="8"/>
        <v/>
      </c>
      <c r="N15" s="14" t="str">
        <f t="shared" si="9"/>
        <v/>
      </c>
      <c r="O15" s="14" t="str">
        <f>IF(C15="","",C15*Settings!$B$6)</f>
        <v/>
      </c>
      <c r="P15" s="14" t="str">
        <f t="shared" si="10"/>
        <v/>
      </c>
      <c r="Q15" s="15" t="str">
        <f t="shared" si="11"/>
        <v/>
      </c>
    </row>
    <row r="16" spans="1:17">
      <c r="A16" s="9"/>
      <c r="B16" s="10"/>
      <c r="C16" s="11"/>
      <c r="D16" s="11"/>
      <c r="E16" s="12"/>
      <c r="F16" s="13" t="str">
        <f>IF(C16="","",MAX(C16*Settings!$B$4,Settings!$B$5))</f>
        <v/>
      </c>
      <c r="G16" s="14" t="str">
        <f>IF(C16="","",C16*Settings!$B$6)</f>
        <v/>
      </c>
      <c r="H16" s="14" t="str">
        <f>IF(C16="","",ROUND(MIN(C16,Settings!$B$8)*Settings!$B$7+MAX(0,MIN(C16,Settings!$B$9)-Settings!$B$8)*Settings!$B$7,0))</f>
        <v/>
      </c>
      <c r="I16" s="14" t="str">
        <f t="shared" si="6"/>
        <v/>
      </c>
      <c r="J16" s="14" t="str">
        <f t="shared" si="7"/>
        <v/>
      </c>
      <c r="K16" s="14" t="str">
        <f>IF(C16="","",Settings!$B$10)</f>
        <v/>
      </c>
      <c r="L16" s="14" t="str">
        <f>IF(C16="","",MIN(E16*Settings!$B$11,Settings!$B$12))</f>
        <v/>
      </c>
      <c r="M16" s="14" t="str">
        <f t="shared" si="8"/>
        <v/>
      </c>
      <c r="N16" s="14" t="str">
        <f t="shared" si="9"/>
        <v/>
      </c>
      <c r="O16" s="14" t="str">
        <f>IF(C16="","",C16*Settings!$B$6)</f>
        <v/>
      </c>
      <c r="P16" s="14" t="str">
        <f t="shared" si="10"/>
        <v/>
      </c>
      <c r="Q16" s="15" t="str">
        <f t="shared" si="11"/>
        <v/>
      </c>
    </row>
    <row r="17" spans="1:17">
      <c r="A17" s="9"/>
      <c r="B17" s="10"/>
      <c r="C17" s="11"/>
      <c r="D17" s="11"/>
      <c r="E17" s="12"/>
      <c r="F17" s="13" t="str">
        <f>IF(C17="","",MAX(C17*Settings!$B$4,Settings!$B$5))</f>
        <v/>
      </c>
      <c r="G17" s="14" t="str">
        <f>IF(C17="","",C17*Settings!$B$6)</f>
        <v/>
      </c>
      <c r="H17" s="14" t="str">
        <f>IF(C17="","",ROUND(MIN(C17,Settings!$B$8)*Settings!$B$7+MAX(0,MIN(C17,Settings!$B$9)-Settings!$B$8)*Settings!$B$7,0))</f>
        <v/>
      </c>
      <c r="I17" s="14" t="str">
        <f t="shared" si="6"/>
        <v/>
      </c>
      <c r="J17" s="14" t="str">
        <f t="shared" si="7"/>
        <v/>
      </c>
      <c r="K17" s="14" t="str">
        <f>IF(C17="","",Settings!$B$10)</f>
        <v/>
      </c>
      <c r="L17" s="14" t="str">
        <f>IF(C17="","",MIN(E17*Settings!$B$11,Settings!$B$12))</f>
        <v/>
      </c>
      <c r="M17" s="14" t="str">
        <f t="shared" si="8"/>
        <v/>
      </c>
      <c r="N17" s="14" t="str">
        <f t="shared" si="9"/>
        <v/>
      </c>
      <c r="O17" s="14" t="str">
        <f>IF(C17="","",C17*Settings!$B$6)</f>
        <v/>
      </c>
      <c r="P17" s="14" t="str">
        <f t="shared" si="10"/>
        <v/>
      </c>
      <c r="Q17" s="15" t="str">
        <f t="shared" si="11"/>
        <v/>
      </c>
    </row>
    <row r="18" spans="1:17">
      <c r="A18" s="9"/>
      <c r="B18" s="10"/>
      <c r="C18" s="11"/>
      <c r="D18" s="11"/>
      <c r="E18" s="12"/>
      <c r="F18" s="13" t="str">
        <f>IF(C18="","",MAX(C18*Settings!$B$4,Settings!$B$5))</f>
        <v/>
      </c>
      <c r="G18" s="14" t="str">
        <f>IF(C18="","",C18*Settings!$B$6)</f>
        <v/>
      </c>
      <c r="H18" s="14" t="str">
        <f>IF(C18="","",ROUND(MIN(C18,Settings!$B$8)*Settings!$B$7+MAX(0,MIN(C18,Settings!$B$9)-Settings!$B$8)*Settings!$B$7,0))</f>
        <v/>
      </c>
      <c r="I18" s="14" t="str">
        <f t="shared" si="6"/>
        <v/>
      </c>
      <c r="J18" s="14" t="str">
        <f t="shared" si="7"/>
        <v/>
      </c>
      <c r="K18" s="14" t="str">
        <f>IF(C18="","",Settings!$B$10)</f>
        <v/>
      </c>
      <c r="L18" s="14" t="str">
        <f>IF(C18="","",MIN(E18*Settings!$B$11,Settings!$B$12))</f>
        <v/>
      </c>
      <c r="M18" s="14" t="str">
        <f t="shared" si="8"/>
        <v/>
      </c>
      <c r="N18" s="14" t="str">
        <f t="shared" si="9"/>
        <v/>
      </c>
      <c r="O18" s="14" t="str">
        <f>IF(C18="","",C18*Settings!$B$6)</f>
        <v/>
      </c>
      <c r="P18" s="14" t="str">
        <f t="shared" si="10"/>
        <v/>
      </c>
      <c r="Q18" s="15" t="str">
        <f t="shared" si="11"/>
        <v/>
      </c>
    </row>
    <row r="19" spans="1:17">
      <c r="A19" s="9"/>
      <c r="B19" s="10"/>
      <c r="C19" s="11"/>
      <c r="D19" s="11"/>
      <c r="E19" s="12"/>
      <c r="F19" s="13" t="str">
        <f>IF(C19="","",MAX(C19*Settings!$B$4,Settings!$B$5))</f>
        <v/>
      </c>
      <c r="G19" s="14" t="str">
        <f>IF(C19="","",C19*Settings!$B$6)</f>
        <v/>
      </c>
      <c r="H19" s="14" t="str">
        <f>IF(C19="","",ROUND(MIN(C19,Settings!$B$8)*Settings!$B$7+MAX(0,MIN(C19,Settings!$B$9)-Settings!$B$8)*Settings!$B$7,0))</f>
        <v/>
      </c>
      <c r="I19" s="14" t="str">
        <f t="shared" si="6"/>
        <v/>
      </c>
      <c r="J19" s="14" t="str">
        <f t="shared" si="7"/>
        <v/>
      </c>
      <c r="K19" s="14" t="str">
        <f>IF(C19="","",Settings!$B$10)</f>
        <v/>
      </c>
      <c r="L19" s="14" t="str">
        <f>IF(C19="","",MIN(E19*Settings!$B$11,Settings!$B$12))</f>
        <v/>
      </c>
      <c r="M19" s="14" t="str">
        <f t="shared" si="8"/>
        <v/>
      </c>
      <c r="N19" s="14" t="str">
        <f t="shared" si="9"/>
        <v/>
      </c>
      <c r="O19" s="14" t="str">
        <f>IF(C19="","",C19*Settings!$B$6)</f>
        <v/>
      </c>
      <c r="P19" s="14" t="str">
        <f t="shared" si="10"/>
        <v/>
      </c>
      <c r="Q19" s="15" t="str">
        <f t="shared" si="11"/>
        <v/>
      </c>
    </row>
    <row r="20" spans="1:17">
      <c r="A20" s="9"/>
      <c r="B20" s="10"/>
      <c r="C20" s="11"/>
      <c r="D20" s="11"/>
      <c r="E20" s="12"/>
      <c r="F20" s="13" t="str">
        <f>IF(C20="","",MAX(C20*Settings!$B$4,Settings!$B$5))</f>
        <v/>
      </c>
      <c r="G20" s="14" t="str">
        <f>IF(C20="","",C20*Settings!$B$6)</f>
        <v/>
      </c>
      <c r="H20" s="14" t="str">
        <f>IF(C20="","",ROUND(MIN(C20,Settings!$B$8)*Settings!$B$7+MAX(0,MIN(C20,Settings!$B$9)-Settings!$B$8)*Settings!$B$7,0))</f>
        <v/>
      </c>
      <c r="I20" s="14" t="str">
        <f t="shared" si="6"/>
        <v/>
      </c>
      <c r="J20" s="14" t="str">
        <f t="shared" si="7"/>
        <v/>
      </c>
      <c r="K20" s="14" t="str">
        <f>IF(C20="","",Settings!$B$10)</f>
        <v/>
      </c>
      <c r="L20" s="14" t="str">
        <f>IF(C20="","",MIN(E20*Settings!$B$11,Settings!$B$12))</f>
        <v/>
      </c>
      <c r="M20" s="14" t="str">
        <f t="shared" si="8"/>
        <v/>
      </c>
      <c r="N20" s="14" t="str">
        <f t="shared" si="9"/>
        <v/>
      </c>
      <c r="O20" s="14" t="str">
        <f>IF(C20="","",C20*Settings!$B$6)</f>
        <v/>
      </c>
      <c r="P20" s="14" t="str">
        <f t="shared" si="10"/>
        <v/>
      </c>
      <c r="Q20" s="15" t="str">
        <f t="shared" si="11"/>
        <v/>
      </c>
    </row>
    <row r="21" spans="1:17">
      <c r="A21" s="9"/>
      <c r="B21" s="10"/>
      <c r="C21" s="11"/>
      <c r="D21" s="11"/>
      <c r="E21" s="12"/>
      <c r="F21" s="13" t="str">
        <f>IF(C21="","",MAX(C21*Settings!$B$4,Settings!$B$5))</f>
        <v/>
      </c>
      <c r="G21" s="14" t="str">
        <f>IF(C21="","",C21*Settings!$B$6)</f>
        <v/>
      </c>
      <c r="H21" s="14" t="str">
        <f>IF(C21="","",ROUND(MIN(C21,Settings!$B$8)*Settings!$B$7+MAX(0,MIN(C21,Settings!$B$9)-Settings!$B$8)*Settings!$B$7,0))</f>
        <v/>
      </c>
      <c r="I21" s="14" t="str">
        <f t="shared" si="6"/>
        <v/>
      </c>
      <c r="J21" s="14" t="str">
        <f t="shared" si="7"/>
        <v/>
      </c>
      <c r="K21" s="14" t="str">
        <f>IF(C21="","",Settings!$B$10)</f>
        <v/>
      </c>
      <c r="L21" s="14" t="str">
        <f>IF(C21="","",MIN(E21*Settings!$B$11,Settings!$B$12))</f>
        <v/>
      </c>
      <c r="M21" s="14" t="str">
        <f t="shared" si="8"/>
        <v/>
      </c>
      <c r="N21" s="14" t="str">
        <f t="shared" si="9"/>
        <v/>
      </c>
      <c r="O21" s="14" t="str">
        <f>IF(C21="","",C21*Settings!$B$6)</f>
        <v/>
      </c>
      <c r="P21" s="14" t="str">
        <f t="shared" si="10"/>
        <v/>
      </c>
      <c r="Q21" s="15" t="str">
        <f t="shared" si="11"/>
        <v/>
      </c>
    </row>
    <row r="22" spans="1:17">
      <c r="A22" s="16"/>
      <c r="B22" s="17"/>
      <c r="C22" s="18"/>
      <c r="D22" s="18"/>
      <c r="E22" s="19"/>
      <c r="F22" s="20" t="str">
        <f>IF(C22="","",MAX(C22*Settings!$B$4,Settings!$B$5))</f>
        <v/>
      </c>
      <c r="G22" s="21" t="str">
        <f>IF(C22="","",C22*Settings!$B$6)</f>
        <v/>
      </c>
      <c r="H22" s="21" t="str">
        <f>IF(C22="","",ROUND(MIN(C22,Settings!$B$8)*Settings!$B$7+MAX(0,MIN(C22,Settings!$B$9)-Settings!$B$8)*Settings!$B$7,0))</f>
        <v/>
      </c>
      <c r="I22" s="21" t="str">
        <f t="shared" si="6"/>
        <v/>
      </c>
      <c r="J22" s="21" t="str">
        <f t="shared" si="7"/>
        <v/>
      </c>
      <c r="K22" s="21" t="str">
        <f>IF(C22="","",Settings!$B$10)</f>
        <v/>
      </c>
      <c r="L22" s="21" t="str">
        <f>IF(C22="","",MIN(E22*Settings!$B$11,Settings!$B$12))</f>
        <v/>
      </c>
      <c r="M22" s="21" t="str">
        <f t="shared" si="8"/>
        <v/>
      </c>
      <c r="N22" s="21" t="str">
        <f t="shared" si="9"/>
        <v/>
      </c>
      <c r="O22" s="21" t="str">
        <f>IF(C22="","",C22*Settings!$B$6)</f>
        <v/>
      </c>
      <c r="P22" s="21" t="str">
        <f t="shared" si="10"/>
        <v/>
      </c>
      <c r="Q22" s="22" t="str">
        <f t="shared" si="11"/>
        <v/>
      </c>
    </row>
    <row r="23" spans="1:17" s="55" customFormat="1">
      <c r="A23" s="58" t="s">
        <v>41</v>
      </c>
      <c r="B23" s="59"/>
      <c r="C23" s="53">
        <f t="shared" ref="C23:P23" si="12">SUM(C6:C22)</f>
        <v>250000</v>
      </c>
      <c r="D23" s="53">
        <f t="shared" si="12"/>
        <v>0</v>
      </c>
      <c r="E23" s="53">
        <f t="shared" si="12"/>
        <v>0</v>
      </c>
      <c r="F23" s="53">
        <f t="shared" si="12"/>
        <v>6875</v>
      </c>
      <c r="G23" s="53">
        <f t="shared" si="12"/>
        <v>3750</v>
      </c>
      <c r="H23" s="53">
        <f t="shared" si="12"/>
        <v>14280</v>
      </c>
      <c r="I23" s="53">
        <f t="shared" si="12"/>
        <v>225095</v>
      </c>
      <c r="J23" s="53">
        <f t="shared" si="12"/>
        <v>51878.549999999996</v>
      </c>
      <c r="K23" s="53">
        <f t="shared" si="12"/>
        <v>7200</v>
      </c>
      <c r="L23" s="53">
        <f t="shared" si="12"/>
        <v>0</v>
      </c>
      <c r="M23" s="53">
        <f t="shared" si="12"/>
        <v>44678.549999999996</v>
      </c>
      <c r="N23" s="53">
        <f t="shared" si="12"/>
        <v>180416.44999999998</v>
      </c>
      <c r="O23" s="53">
        <f t="shared" si="12"/>
        <v>3750</v>
      </c>
      <c r="P23" s="53">
        <f t="shared" si="12"/>
        <v>14280</v>
      </c>
      <c r="Q23" s="54" t="str">
        <f>""</f>
        <v/>
      </c>
    </row>
    <row r="24" spans="1:1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>
      <c r="A25" s="60" t="s">
        <v>42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 ht="22.8">
      <c r="A26" s="56" t="s">
        <v>23</v>
      </c>
      <c r="B26" s="51" t="s">
        <v>43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</row>
    <row r="27" spans="1:17" ht="27.6">
      <c r="A27" s="56" t="s">
        <v>24</v>
      </c>
      <c r="B27" s="51" t="s">
        <v>44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</row>
    <row r="28" spans="1:17" ht="22.8">
      <c r="A28" s="56" t="s">
        <v>45</v>
      </c>
      <c r="B28" s="51" t="s">
        <v>46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</row>
    <row r="29" spans="1:17" ht="34.200000000000003">
      <c r="A29" s="56" t="s">
        <v>30</v>
      </c>
      <c r="B29" s="51" t="s">
        <v>47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</row>
    <row r="30" spans="1:17" ht="22.8">
      <c r="A30" s="56" t="s">
        <v>31</v>
      </c>
      <c r="B30" s="51" t="s">
        <v>48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</row>
    <row r="31" spans="1:17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</sheetData>
  <mergeCells count="3">
    <mergeCell ref="A2:Q2"/>
    <mergeCell ref="A23:B23"/>
    <mergeCell ref="A25:Q25"/>
  </mergeCells>
  <conditionalFormatting sqref="Q6:Q22">
    <cfRule type="expression" dxfId="1" priority="1">
      <formula>Q6="Check inputs"</formula>
    </cfRule>
    <cfRule type="expression" dxfId="0" priority="2">
      <formula>Q6="OK"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E15" sqref="E15"/>
    </sheetView>
  </sheetViews>
  <sheetFormatPr defaultRowHeight="13.8"/>
  <cols>
    <col min="1" max="1" width="30" style="25" customWidth="1"/>
    <col min="2" max="3" width="16" style="25" customWidth="1"/>
    <col min="4" max="4" width="45" style="25" customWidth="1"/>
    <col min="5" max="5" width="70" style="25" customWidth="1"/>
    <col min="6" max="16384" width="8.796875" style="25"/>
  </cols>
  <sheetData>
    <row r="1" spans="1:5" ht="67.8" customHeight="1">
      <c r="A1" s="74"/>
      <c r="B1" s="73" t="s">
        <v>49</v>
      </c>
      <c r="C1" s="67"/>
      <c r="D1" s="67"/>
      <c r="E1" s="67"/>
    </row>
    <row r="2" spans="1:5">
      <c r="A2" s="34"/>
      <c r="B2" s="34"/>
      <c r="C2" s="34"/>
      <c r="D2" s="34"/>
      <c r="E2" s="34"/>
    </row>
    <row r="3" spans="1:5">
      <c r="A3" s="45" t="s">
        <v>50</v>
      </c>
      <c r="B3" s="45" t="s">
        <v>51</v>
      </c>
      <c r="C3" s="45" t="s">
        <v>52</v>
      </c>
      <c r="D3" s="45" t="s">
        <v>53</v>
      </c>
      <c r="E3" s="45" t="s">
        <v>54</v>
      </c>
    </row>
    <row r="4" spans="1:5">
      <c r="A4" s="38" t="s">
        <v>55</v>
      </c>
      <c r="B4" s="39">
        <v>2.75E-2</v>
      </c>
      <c r="C4" s="38" t="s">
        <v>56</v>
      </c>
      <c r="D4" s="38" t="s">
        <v>57</v>
      </c>
      <c r="E4" s="38" t="s">
        <v>58</v>
      </c>
    </row>
    <row r="5" spans="1:5" ht="27.6">
      <c r="A5" s="40" t="s">
        <v>59</v>
      </c>
      <c r="B5" s="41">
        <v>300</v>
      </c>
      <c r="C5" s="40" t="s">
        <v>60</v>
      </c>
      <c r="D5" s="40" t="s">
        <v>61</v>
      </c>
      <c r="E5" s="40" t="s">
        <v>58</v>
      </c>
    </row>
    <row r="6" spans="1:5" ht="27.6">
      <c r="A6" s="40" t="s">
        <v>62</v>
      </c>
      <c r="B6" s="42">
        <v>1.4999999999999999E-2</v>
      </c>
      <c r="C6" s="40" t="s">
        <v>56</v>
      </c>
      <c r="D6" s="40" t="s">
        <v>63</v>
      </c>
      <c r="E6" s="40" t="s">
        <v>64</v>
      </c>
    </row>
    <row r="7" spans="1:5" ht="27.6">
      <c r="A7" s="40" t="s">
        <v>65</v>
      </c>
      <c r="B7" s="42">
        <v>0.06</v>
      </c>
      <c r="C7" s="40" t="s">
        <v>56</v>
      </c>
      <c r="D7" s="40" t="s">
        <v>66</v>
      </c>
      <c r="E7" s="40" t="s">
        <v>67</v>
      </c>
    </row>
    <row r="8" spans="1:5">
      <c r="A8" s="40" t="s">
        <v>68</v>
      </c>
      <c r="B8" s="41">
        <v>9000</v>
      </c>
      <c r="C8" s="40" t="s">
        <v>60</v>
      </c>
      <c r="D8" s="40" t="s">
        <v>69</v>
      </c>
      <c r="E8" s="40" t="s">
        <v>67</v>
      </c>
    </row>
    <row r="9" spans="1:5">
      <c r="A9" s="40" t="s">
        <v>70</v>
      </c>
      <c r="B9" s="41">
        <v>108000</v>
      </c>
      <c r="C9" s="40" t="s">
        <v>60</v>
      </c>
      <c r="D9" s="40" t="s">
        <v>71</v>
      </c>
      <c r="E9" s="40" t="s">
        <v>67</v>
      </c>
    </row>
    <row r="10" spans="1:5">
      <c r="A10" s="40" t="s">
        <v>72</v>
      </c>
      <c r="B10" s="41">
        <v>2400</v>
      </c>
      <c r="C10" s="40" t="s">
        <v>60</v>
      </c>
      <c r="D10" s="40" t="s">
        <v>73</v>
      </c>
      <c r="E10" s="40" t="s">
        <v>74</v>
      </c>
    </row>
    <row r="11" spans="1:5">
      <c r="A11" s="40" t="s">
        <v>75</v>
      </c>
      <c r="B11" s="42">
        <v>0.15</v>
      </c>
      <c r="C11" s="40" t="s">
        <v>56</v>
      </c>
      <c r="D11" s="40" t="s">
        <v>76</v>
      </c>
      <c r="E11" s="40" t="s">
        <v>74</v>
      </c>
    </row>
    <row r="12" spans="1:5">
      <c r="A12" s="43" t="s">
        <v>77</v>
      </c>
      <c r="B12" s="44">
        <v>5000</v>
      </c>
      <c r="C12" s="43" t="s">
        <v>60</v>
      </c>
      <c r="D12" s="43" t="s">
        <v>78</v>
      </c>
      <c r="E12" s="43" t="s">
        <v>74</v>
      </c>
    </row>
    <row r="15" spans="1:5" ht="16.8">
      <c r="A15" s="33" t="s">
        <v>79</v>
      </c>
    </row>
    <row r="16" spans="1:5">
      <c r="A16" s="35" t="s">
        <v>80</v>
      </c>
      <c r="B16" s="35" t="s">
        <v>81</v>
      </c>
      <c r="C16" s="35" t="s">
        <v>82</v>
      </c>
    </row>
    <row r="17" spans="1:4">
      <c r="A17" s="36" t="s">
        <v>83</v>
      </c>
      <c r="B17" s="37">
        <v>0.1</v>
      </c>
      <c r="C17" s="75" t="s">
        <v>74</v>
      </c>
      <c r="D17" s="76"/>
    </row>
    <row r="18" spans="1:4">
      <c r="A18" s="36" t="s">
        <v>84</v>
      </c>
      <c r="B18" s="37">
        <v>0.25</v>
      </c>
      <c r="C18" s="75" t="s">
        <v>74</v>
      </c>
      <c r="D18" s="76"/>
    </row>
    <row r="19" spans="1:4">
      <c r="A19" s="36" t="s">
        <v>85</v>
      </c>
      <c r="B19" s="37">
        <v>0.3</v>
      </c>
      <c r="C19" s="75" t="s">
        <v>74</v>
      </c>
      <c r="D19" s="76"/>
    </row>
    <row r="20" spans="1:4">
      <c r="A20" s="36" t="s">
        <v>86</v>
      </c>
      <c r="B20" s="37">
        <v>0.32500000000000001</v>
      </c>
      <c r="C20" s="75" t="s">
        <v>74</v>
      </c>
      <c r="D20" s="76"/>
    </row>
    <row r="21" spans="1:4">
      <c r="A21" s="36" t="s">
        <v>87</v>
      </c>
      <c r="B21" s="37">
        <v>0.35</v>
      </c>
      <c r="C21" s="75" t="s">
        <v>74</v>
      </c>
      <c r="D21" s="76"/>
    </row>
  </sheetData>
  <mergeCells count="5">
    <mergeCell ref="C21:D21"/>
    <mergeCell ref="C17:D17"/>
    <mergeCell ref="C18:D18"/>
    <mergeCell ref="C19:D19"/>
    <mergeCell ref="C20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Payroll Calculator</vt:lpstr>
      <vt:lpstr>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Kelvin Nzioka</cp:lastModifiedBy>
  <dcterms:created xsi:type="dcterms:W3CDTF">2026-05-18T09:50:51Z</dcterms:created>
  <dcterms:modified xsi:type="dcterms:W3CDTF">2026-05-18T10:26:53Z</dcterms:modified>
</cp:coreProperties>
</file>